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정보1" sheetId="3" r:id="rId1"/>
    <sheet name="논리1" sheetId="4" r:id="rId2"/>
    <sheet name="논리2" sheetId="5" r:id="rId3"/>
    <sheet name="논리3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8" i="5"/>
  <c r="G9" i="5"/>
  <c r="G10" i="5"/>
  <c r="G3" i="5"/>
  <c r="F4" i="4"/>
  <c r="F5" i="4"/>
  <c r="F6" i="4"/>
  <c r="F7" i="4"/>
  <c r="F8" i="4"/>
  <c r="F9" i="4"/>
  <c r="F10" i="4"/>
  <c r="F11" i="4"/>
  <c r="F3" i="4"/>
  <c r="H4" i="4"/>
  <c r="H5" i="4"/>
  <c r="H6" i="4"/>
  <c r="H7" i="4"/>
  <c r="H8" i="4"/>
  <c r="H9" i="4"/>
  <c r="H10" i="4"/>
  <c r="H11" i="4"/>
  <c r="H3" i="4"/>
  <c r="C4" i="4"/>
  <c r="C5" i="4"/>
  <c r="C6" i="4"/>
  <c r="C7" i="4"/>
  <c r="C8" i="4"/>
  <c r="C9" i="4"/>
  <c r="C10" i="4"/>
  <c r="C11" i="4"/>
  <c r="C3" i="4"/>
  <c r="I4" i="3"/>
  <c r="I5" i="3"/>
  <c r="I6" i="3"/>
  <c r="I7" i="3"/>
  <c r="I8" i="3"/>
  <c r="I9" i="3"/>
  <c r="I10" i="3"/>
  <c r="I11" i="3"/>
  <c r="I12" i="3"/>
  <c r="I13" i="3"/>
  <c r="I3" i="3"/>
  <c r="F3" i="5" l="1"/>
  <c r="M3" i="5"/>
  <c r="N3" i="5" s="1"/>
  <c r="O3" i="5"/>
  <c r="F4" i="5"/>
  <c r="M4" i="5"/>
  <c r="N4" i="5" s="1"/>
  <c r="O4" i="5"/>
  <c r="F5" i="5"/>
  <c r="M5" i="5"/>
  <c r="N5" i="5" s="1"/>
  <c r="O5" i="5"/>
  <c r="F6" i="5"/>
  <c r="M6" i="5"/>
  <c r="N6" i="5" s="1"/>
  <c r="O6" i="5"/>
  <c r="F7" i="5"/>
  <c r="M7" i="5"/>
  <c r="N7" i="5"/>
  <c r="O7" i="5"/>
  <c r="F8" i="5"/>
  <c r="M8" i="5"/>
  <c r="O8" i="5"/>
  <c r="F9" i="5"/>
  <c r="M9" i="5"/>
  <c r="O9" i="5"/>
  <c r="F10" i="5"/>
  <c r="M10" i="5"/>
  <c r="O10" i="5"/>
  <c r="E15" i="5"/>
  <c r="F15" i="5" s="1"/>
  <c r="E16" i="5"/>
  <c r="F16" i="5" s="1"/>
  <c r="E17" i="5"/>
  <c r="F17" i="5" s="1"/>
  <c r="E18" i="5"/>
  <c r="F18" i="5"/>
  <c r="E19" i="5"/>
  <c r="F19" i="5" s="1"/>
  <c r="E20" i="5"/>
  <c r="F20" i="5" s="1"/>
  <c r="E21" i="5"/>
  <c r="F21" i="5" s="1"/>
  <c r="E22" i="5"/>
  <c r="F22" i="5"/>
  <c r="N10" i="5" l="1"/>
  <c r="N8" i="5"/>
  <c r="N9" i="5"/>
  <c r="J4" i="6"/>
  <c r="J5" i="6"/>
  <c r="J6" i="6"/>
  <c r="J7" i="6"/>
  <c r="J8" i="6"/>
  <c r="J9" i="6"/>
  <c r="J10" i="6"/>
  <c r="J11" i="6"/>
  <c r="J12" i="6"/>
  <c r="J13" i="6"/>
  <c r="J14" i="6"/>
  <c r="J3" i="6"/>
  <c r="D11" i="6"/>
  <c r="C4" i="6"/>
  <c r="D4" i="6" s="1"/>
  <c r="C5" i="6"/>
  <c r="D5" i="6" s="1"/>
  <c r="C6" i="6"/>
  <c r="D6" i="6" s="1"/>
  <c r="C7" i="6"/>
  <c r="D7" i="6" s="1"/>
  <c r="C8" i="6"/>
  <c r="D8" i="6" s="1"/>
  <c r="C9" i="6"/>
  <c r="D9" i="6" s="1"/>
  <c r="C10" i="6"/>
  <c r="D10" i="6" s="1"/>
  <c r="C11" i="6"/>
  <c r="C12" i="6"/>
  <c r="D12" i="6" s="1"/>
  <c r="C13" i="6"/>
  <c r="D13" i="6" s="1"/>
  <c r="C14" i="6"/>
  <c r="D14" i="6" s="1"/>
  <c r="C3" i="6"/>
  <c r="D3" i="6" s="1"/>
  <c r="G4" i="6"/>
  <c r="G5" i="6"/>
  <c r="G6" i="6"/>
  <c r="G7" i="6"/>
  <c r="G8" i="6"/>
  <c r="G9" i="6"/>
  <c r="G10" i="6"/>
  <c r="G11" i="6"/>
  <c r="G12" i="6"/>
  <c r="G13" i="6"/>
  <c r="G14" i="6"/>
  <c r="G3" i="6"/>
  <c r="F4" i="6"/>
  <c r="F5" i="6"/>
  <c r="F6" i="6"/>
  <c r="F7" i="6"/>
  <c r="F8" i="6"/>
  <c r="F9" i="6"/>
  <c r="F10" i="6"/>
  <c r="F11" i="6"/>
  <c r="F12" i="6"/>
  <c r="F13" i="6"/>
  <c r="F14" i="6"/>
  <c r="F3" i="6"/>
  <c r="N3" i="4" l="1"/>
  <c r="N4" i="4"/>
  <c r="N5" i="4"/>
  <c r="N6" i="4"/>
  <c r="N7" i="4"/>
  <c r="N8" i="4"/>
  <c r="N9" i="4"/>
  <c r="N10" i="4"/>
  <c r="N11" i="4"/>
  <c r="O4" i="4"/>
  <c r="O5" i="4"/>
  <c r="O6" i="4"/>
  <c r="O7" i="4"/>
  <c r="O8" i="4"/>
  <c r="O9" i="4"/>
  <c r="O10" i="4"/>
  <c r="O11" i="4"/>
  <c r="O3" i="4"/>
  <c r="G4" i="3"/>
  <c r="G5" i="3"/>
  <c r="G6" i="3"/>
  <c r="G7" i="3"/>
  <c r="G8" i="3"/>
  <c r="G9" i="3"/>
  <c r="G10" i="3"/>
  <c r="G11" i="3"/>
  <c r="G12" i="3"/>
  <c r="G13" i="3"/>
  <c r="G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E3" i="3"/>
  <c r="D3" i="3"/>
  <c r="H4" i="3"/>
  <c r="H5" i="3"/>
  <c r="H6" i="3"/>
  <c r="H7" i="3"/>
  <c r="H8" i="3"/>
  <c r="H9" i="3"/>
  <c r="H10" i="3"/>
  <c r="H11" i="3"/>
  <c r="H12" i="3"/>
  <c r="H13" i="3"/>
  <c r="H3" i="3"/>
</calcChain>
</file>

<file path=xl/sharedStrings.xml><?xml version="1.0" encoding="utf-8"?>
<sst xmlns="http://schemas.openxmlformats.org/spreadsheetml/2006/main" count="174" uniqueCount="155">
  <si>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</si>
  <si>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</si>
  <si>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</si>
  <si>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</si>
  <si>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</si>
  <si>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</si>
  <si>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</si>
  <si>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</si>
  <si>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</si>
  <si>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</si>
  <si>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</si>
  <si>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</si>
  <si>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</si>
  <si>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</si>
  <si>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</si>
  <si>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</si>
  <si>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</si>
  <si>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</si>
  <si>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</si>
  <si>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</si>
  <si>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</si>
  <si>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</si>
  <si>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</si>
  <si>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</si>
  <si>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[표2]</t>
    <phoneticPr fontId="2" type="noConversion"/>
  </si>
  <si>
    <t>직원별 급여 내역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</si>
  <si>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</si>
  <si>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</si>
  <si>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</si>
  <si>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</si>
  <si>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</si>
  <si>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</si>
  <si>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</si>
  <si>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</si>
  <si>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수험자별 점수 현황</t>
    <phoneticPr fontId="2" type="noConversion"/>
  </si>
  <si>
    <t>단가</t>
  </si>
  <si>
    <t>수량</t>
  </si>
  <si>
    <t>할인율</t>
  </si>
  <si>
    <t>매출</t>
  </si>
  <si>
    <t>제품이름</t>
  </si>
  <si>
    <t>바나나우유</t>
  </si>
  <si>
    <t>생딸기우유</t>
  </si>
  <si>
    <t>트로피컬칵테일</t>
  </si>
  <si>
    <t>태양어묵</t>
  </si>
  <si>
    <t>진한생크림</t>
  </si>
  <si>
    <t>고소한치즈</t>
  </si>
  <si>
    <t>내동참치</t>
  </si>
  <si>
    <t>대선딸기소스</t>
  </si>
  <si>
    <t>구워먹는치즈</t>
  </si>
  <si>
    <t>스트링화이트치즈</t>
  </si>
  <si>
    <t>베트남원두커피</t>
  </si>
  <si>
    <t>none</t>
    <phoneticPr fontId="2" type="noConversion"/>
  </si>
  <si>
    <t>[표1]</t>
    <phoneticPr fontId="2" type="noConversion"/>
  </si>
  <si>
    <t>제품별 원가 및 재고수량 목록</t>
    <phoneticPr fontId="2" type="noConversion"/>
  </si>
  <si>
    <t>T-01</t>
  </si>
  <si>
    <t>T-02</t>
  </si>
  <si>
    <t>T-03</t>
  </si>
  <si>
    <t>T-04</t>
  </si>
  <si>
    <t>T-05</t>
  </si>
  <si>
    <t>T-06</t>
  </si>
  <si>
    <t>T-07</t>
  </si>
  <si>
    <t>T-08</t>
  </si>
  <si>
    <t>T-09</t>
  </si>
  <si>
    <t>신입사원 입사 전형</t>
    <phoneticPr fontId="2" type="noConversion"/>
  </si>
  <si>
    <t>임지현</t>
    <phoneticPr fontId="2" type="noConversion"/>
  </si>
  <si>
    <t>목표량 :</t>
    <phoneticPr fontId="2" type="noConversion"/>
  </si>
  <si>
    <t>[표1]</t>
    <phoneticPr fontId="2" type="noConversion"/>
  </si>
  <si>
    <t>업체별 제품 주문 목록</t>
    <phoneticPr fontId="2" type="noConversion"/>
  </si>
  <si>
    <t>공급업체</t>
  </si>
  <si>
    <t>재고량</t>
  </si>
  <si>
    <t>희망유업</t>
  </si>
  <si>
    <t>바나나우유</t>
    <phoneticPr fontId="2" type="noConversion"/>
  </si>
  <si>
    <t>생딸기우유</t>
    <phoneticPr fontId="2" type="noConversion"/>
  </si>
  <si>
    <t>대건교역</t>
  </si>
  <si>
    <t>대성육가공</t>
  </si>
  <si>
    <t>고소한치즈</t>
    <phoneticPr fontId="2" type="noConversion"/>
  </si>
  <si>
    <t>건국유통</t>
  </si>
  <si>
    <t>대선딸기소스</t>
    <phoneticPr fontId="2" type="noConversion"/>
  </si>
  <si>
    <t>대일유업</t>
  </si>
  <si>
    <t>구워먹는치즈</t>
    <phoneticPr fontId="2" type="noConversion"/>
  </si>
  <si>
    <t>스트링화이트치즈</t>
    <phoneticPr fontId="2" type="noConversion"/>
  </si>
  <si>
    <t>[표2]</t>
    <phoneticPr fontId="2" type="noConversion"/>
  </si>
  <si>
    <t>베트남 콩커피</t>
    <phoneticPr fontId="2" type="noConversion"/>
  </si>
  <si>
    <t>영업 사원별 목표달성 현황 분석</t>
    <phoneticPr fontId="2" type="noConversion"/>
  </si>
  <si>
    <t>[표3]</t>
    <phoneticPr fontId="2" type="noConversion"/>
  </si>
  <si>
    <t>통화</t>
    <phoneticPr fontId="2" type="noConversion"/>
  </si>
  <si>
    <t>환율</t>
    <phoneticPr fontId="2" type="noConversion"/>
  </si>
  <si>
    <t>USD</t>
    <phoneticPr fontId="2" type="noConversion"/>
  </si>
  <si>
    <t>JPY</t>
    <phoneticPr fontId="2" type="noConversion"/>
  </si>
  <si>
    <t>EUR</t>
    <phoneticPr fontId="2" type="noConversion"/>
  </si>
  <si>
    <t>CNY</t>
    <phoneticPr fontId="2" type="noConversion"/>
  </si>
  <si>
    <t>CNY</t>
  </si>
  <si>
    <t>USD</t>
  </si>
  <si>
    <t>EUR</t>
  </si>
  <si>
    <t>JPY</t>
  </si>
  <si>
    <t>XAK-9713</t>
  </si>
  <si>
    <t>KES-0403</t>
  </si>
  <si>
    <t>KZD-5262</t>
  </si>
  <si>
    <t>KES-0401</t>
    <phoneticPr fontId="2" type="noConversion"/>
  </si>
  <si>
    <t>FLF-2372</t>
    <phoneticPr fontId="2" type="noConversion"/>
  </si>
  <si>
    <t>XZD-5262</t>
    <phoneticPr fontId="2" type="noConversion"/>
  </si>
  <si>
    <t>FNF-2445</t>
    <phoneticPr fontId="2" type="noConversion"/>
  </si>
  <si>
    <t>FLF-2371</t>
    <phoneticPr fontId="2" type="noConversion"/>
  </si>
  <si>
    <t>XZD-5265</t>
    <phoneticPr fontId="2" type="noConversion"/>
  </si>
  <si>
    <t>XAK-9711</t>
    <phoneticPr fontId="2" type="noConversion"/>
  </si>
  <si>
    <t>FNF-2445</t>
    <phoneticPr fontId="2" type="noConversion"/>
  </si>
  <si>
    <t xml:space="preserve">기준일 : </t>
    <phoneticPr fontId="2" type="noConversion"/>
  </si>
  <si>
    <t>[표1]</t>
    <phoneticPr fontId="2" type="noConversion"/>
  </si>
  <si>
    <t>국가별 주문 처리 목록</t>
    <phoneticPr fontId="2" type="noConversion"/>
  </si>
  <si>
    <t>제품이름</t>
    <phoneticPr fontId="2" type="noConversion"/>
  </si>
  <si>
    <t>① 홀수</t>
    <phoneticPr fontId="2" type="noConversion"/>
  </si>
  <si>
    <t>② 짝수</t>
    <phoneticPr fontId="2" type="noConversion"/>
  </si>
  <si>
    <t>③ 계산가능여부</t>
    <phoneticPr fontId="2" type="noConversion"/>
  </si>
  <si>
    <t>응시코드</t>
    <phoneticPr fontId="2" type="noConversion"/>
  </si>
  <si>
    <t>서류</t>
    <phoneticPr fontId="2" type="noConversion"/>
  </si>
  <si>
    <t>① 1차</t>
    <phoneticPr fontId="2" type="noConversion"/>
  </si>
  <si>
    <t>필기</t>
    <phoneticPr fontId="2" type="noConversion"/>
  </si>
  <si>
    <t>실기</t>
    <phoneticPr fontId="2" type="noConversion"/>
  </si>
  <si>
    <t>② 2차</t>
    <phoneticPr fontId="2" type="noConversion"/>
  </si>
  <si>
    <t>면접</t>
    <phoneticPr fontId="2" type="noConversion"/>
  </si>
  <si>
    <t>③ 최종</t>
    <phoneticPr fontId="2" type="noConversion"/>
  </si>
  <si>
    <t>직원명</t>
    <phoneticPr fontId="2" type="noConversion"/>
  </si>
  <si>
    <t>직위</t>
    <phoneticPr fontId="2" type="noConversion"/>
  </si>
  <si>
    <t>판매량</t>
    <phoneticPr fontId="2" type="noConversion"/>
  </si>
  <si>
    <t>기본급</t>
    <phoneticPr fontId="2" type="noConversion"/>
  </si>
  <si>
    <t>④ 기본수당</t>
    <phoneticPr fontId="2" type="noConversion"/>
  </si>
  <si>
    <t>⑤ 패널티</t>
    <phoneticPr fontId="2" type="noConversion"/>
  </si>
  <si>
    <t>분류번호</t>
    <phoneticPr fontId="2" type="noConversion"/>
  </si>
  <si>
    <t>① 할인율</t>
    <phoneticPr fontId="2" type="noConversion"/>
  </si>
  <si>
    <t>② 재주문 여부</t>
    <phoneticPr fontId="2" type="noConversion"/>
  </si>
  <si>
    <t>수험자</t>
    <phoneticPr fontId="2" type="noConversion"/>
  </si>
  <si>
    <t>컴퓨터개론</t>
    <phoneticPr fontId="2" type="noConversion"/>
  </si>
  <si>
    <t>전자계산학</t>
    <phoneticPr fontId="2" type="noConversion"/>
  </si>
  <si>
    <t>시스템분석</t>
    <phoneticPr fontId="2" type="noConversion"/>
  </si>
  <si>
    <t>총점</t>
    <phoneticPr fontId="2" type="noConversion"/>
  </si>
  <si>
    <t>③ 비고</t>
    <phoneticPr fontId="2" type="noConversion"/>
  </si>
  <si>
    <t>④ 성적우수자</t>
    <phoneticPr fontId="2" type="noConversion"/>
  </si>
  <si>
    <t>사원명</t>
    <phoneticPr fontId="2" type="noConversion"/>
  </si>
  <si>
    <t>영업부서</t>
    <phoneticPr fontId="2" type="noConversion"/>
  </si>
  <si>
    <t>판매총액</t>
    <phoneticPr fontId="2" type="noConversion"/>
  </si>
  <si>
    <t>판매량</t>
    <phoneticPr fontId="2" type="noConversion"/>
  </si>
  <si>
    <t>⑤ 보너스지급율</t>
    <phoneticPr fontId="2" type="noConversion"/>
  </si>
  <si>
    <t>⑥ 상여금</t>
    <phoneticPr fontId="2" type="noConversion"/>
  </si>
  <si>
    <t>주문일</t>
    <phoneticPr fontId="2" type="noConversion"/>
  </si>
  <si>
    <t>배송기간</t>
    <phoneticPr fontId="2" type="noConversion"/>
  </si>
  <si>
    <t>① 배송지연</t>
    <phoneticPr fontId="2" type="noConversion"/>
  </si>
  <si>
    <t>지역구분</t>
    <phoneticPr fontId="2" type="noConversion"/>
  </si>
  <si>
    <t>② 배송료</t>
    <phoneticPr fontId="2" type="noConversion"/>
  </si>
  <si>
    <t>③ 배송방법</t>
    <phoneticPr fontId="2" type="noConversion"/>
  </si>
  <si>
    <t>통화</t>
    <phoneticPr fontId="2" type="noConversion"/>
  </si>
  <si>
    <t>금액</t>
    <phoneticPr fontId="2" type="noConversion"/>
  </si>
  <si>
    <t>④ 환전(KRW)</t>
    <phoneticPr fontId="2" type="noConversion"/>
  </si>
  <si>
    <t>[표2] 환율정보</t>
    <phoneticPr fontId="2" type="noConversion"/>
  </si>
  <si>
    <t>④ 오류여부</t>
    <phoneticPr fontId="2" type="noConversion"/>
  </si>
  <si>
    <t>주문코드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</si>
</sst>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#,##0_);[Red]\(#,##0\)"/>
    <numFmt numFmtId="178" formatCode="0_);[Red]\(0\)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9" fontId="3" fillId="0" borderId="1" xfId="6" applyNumberFormat="1" applyFont="1" applyFill="1" applyBorder="1" applyAlignment="1">
      <alignment horizontal="center" vertical="center"/>
    </xf>
    <xf numFmtId="9" fontId="3" fillId="2" borderId="1" xfId="6" applyNumberFormat="1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8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9" fontId="3" fillId="0" borderId="1" xfId="2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41" fontId="3" fillId="0" borderId="1" xfId="1" applyFont="1" applyFill="1" applyBorder="1">
      <alignment vertical="center"/>
    </xf>
    <xf numFmtId="178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</cellXfs>
  <cellStyles count="7">
    <cellStyle name="강조색1" xfId="6" builtinId="29"/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A2" sqref="A2"/>
    </sheetView>
  </sheetViews>
  <sheetFormatPr defaultRowHeight="17.399999999999999" x14ac:dyDescent="0.4"/>
  <cols>
    <col min="1" max="1" width="15.69921875" customWidth="1"/>
    <col min="2" max="6" width="8.69921875" customWidth="1"/>
    <col min="7" max="7" width="15.69921875" customWidth="1"/>
    <col min="8" max="8" width="12.69921875" customWidth="1"/>
    <col min="9" max="9" width="17.09765625" customWidth="1"/>
  </cols>
  <sheetData>
    <row r="1" spans="1:9" x14ac:dyDescent="0.4">
      <c r="A1" t="s">
        <v>52</v>
      </c>
      <c r="B1" t="s">
        <v>53</v>
      </c>
    </row>
    <row r="2" spans="1:9" x14ac:dyDescent="0.4">
      <c r="A2" s="16" t="s">
        <v>109</v>
      </c>
      <c r="B2" s="16" t="s">
        <v>35</v>
      </c>
      <c r="C2" s="16" t="s">
        <v>36</v>
      </c>
      <c r="D2" s="19" t="s">
        <v>110</v>
      </c>
      <c r="E2" s="19" t="s">
        <v>111</v>
      </c>
      <c r="F2" s="17" t="s">
        <v>37</v>
      </c>
      <c r="G2" s="18" t="s">
        <v>112</v>
      </c>
      <c r="H2" s="17" t="s">
        <v>38</v>
      </c>
      <c r="I2" s="7" t="s">
        <v>153</v>
      </c>
    </row>
    <row r="3" spans="1:9" x14ac:dyDescent="0.4">
      <c r="A3" s="11" t="s">
        <v>40</v>
      </c>
      <c r="B3" s="12">
        <v>33000</v>
      </c>
      <c r="C3" s="13">
        <v>32</v>
      </c>
      <c r="D3" s="13" t="b">
        <f>ISODD(C3)</f>
        <v>0</v>
      </c>
      <c r="E3" s="13" t="b">
        <f>ISEVEN(C3)</f>
        <v>1</v>
      </c>
      <c r="F3" s="14">
        <v>0.03</v>
      </c>
      <c r="G3" s="14" t="b">
        <f>ISNUMBER(F3)</f>
        <v>1</v>
      </c>
      <c r="H3" s="15">
        <f>B3*C3</f>
        <v>1056000</v>
      </c>
      <c r="I3" s="20" t="b">
        <f>ISERROR(F3*H3)</f>
        <v>0</v>
      </c>
    </row>
    <row r="4" spans="1:9" x14ac:dyDescent="0.4">
      <c r="A4" s="11" t="s">
        <v>41</v>
      </c>
      <c r="B4" s="12">
        <v>19000</v>
      </c>
      <c r="C4" s="13">
        <v>95</v>
      </c>
      <c r="D4" s="13" t="b">
        <f t="shared" ref="D4:D13" si="0">ISODD(C4)</f>
        <v>1</v>
      </c>
      <c r="E4" s="13" t="b">
        <f t="shared" ref="E4:E13" si="1">ISEVEN(C4)</f>
        <v>0</v>
      </c>
      <c r="F4" s="14">
        <v>0.05</v>
      </c>
      <c r="G4" s="14" t="b">
        <f t="shared" ref="G4:G13" si="2">ISNUMBER(F4)</f>
        <v>1</v>
      </c>
      <c r="H4" s="15">
        <f t="shared" ref="H4:H13" si="3">B4*C4</f>
        <v>1805000</v>
      </c>
      <c r="I4" s="20" t="b">
        <f t="shared" ref="I4:I13" si="4">ISERROR(F4*H4)</f>
        <v>0</v>
      </c>
    </row>
    <row r="5" spans="1:9" x14ac:dyDescent="0.4">
      <c r="A5" s="11" t="s">
        <v>42</v>
      </c>
      <c r="B5" s="12">
        <v>5000</v>
      </c>
      <c r="C5" s="13">
        <v>65</v>
      </c>
      <c r="D5" s="13" t="b">
        <f t="shared" si="0"/>
        <v>1</v>
      </c>
      <c r="E5" s="13" t="b">
        <f t="shared" si="1"/>
        <v>0</v>
      </c>
      <c r="F5" s="14">
        <v>0.05</v>
      </c>
      <c r="G5" s="14" t="b">
        <f t="shared" si="2"/>
        <v>1</v>
      </c>
      <c r="H5" s="15">
        <f t="shared" si="3"/>
        <v>325000</v>
      </c>
      <c r="I5" s="20" t="b">
        <f t="shared" si="4"/>
        <v>0</v>
      </c>
    </row>
    <row r="6" spans="1:9" x14ac:dyDescent="0.4">
      <c r="A6" s="11" t="s">
        <v>43</v>
      </c>
      <c r="B6" s="12">
        <v>26000</v>
      </c>
      <c r="C6" s="13">
        <v>3</v>
      </c>
      <c r="D6" s="13" t="b">
        <f t="shared" si="0"/>
        <v>1</v>
      </c>
      <c r="E6" s="13" t="b">
        <f t="shared" si="1"/>
        <v>0</v>
      </c>
      <c r="F6" s="14" t="s">
        <v>51</v>
      </c>
      <c r="G6" s="14" t="b">
        <f t="shared" si="2"/>
        <v>0</v>
      </c>
      <c r="H6" s="15">
        <f t="shared" si="3"/>
        <v>78000</v>
      </c>
      <c r="I6" s="20" t="b">
        <f t="shared" si="4"/>
        <v>1</v>
      </c>
    </row>
    <row r="7" spans="1:9" x14ac:dyDescent="0.4">
      <c r="A7" s="11" t="s">
        <v>44</v>
      </c>
      <c r="B7" s="12">
        <v>9000</v>
      </c>
      <c r="C7" s="13">
        <v>30</v>
      </c>
      <c r="D7" s="13" t="b">
        <f t="shared" si="0"/>
        <v>0</v>
      </c>
      <c r="E7" s="13" t="b">
        <f t="shared" si="1"/>
        <v>1</v>
      </c>
      <c r="F7" s="14">
        <v>0.03</v>
      </c>
      <c r="G7" s="14" t="b">
        <f t="shared" si="2"/>
        <v>1</v>
      </c>
      <c r="H7" s="15">
        <f t="shared" si="3"/>
        <v>270000</v>
      </c>
      <c r="I7" s="20" t="b">
        <f t="shared" si="4"/>
        <v>0</v>
      </c>
    </row>
    <row r="8" spans="1:9" x14ac:dyDescent="0.4">
      <c r="A8" s="11" t="s">
        <v>45</v>
      </c>
      <c r="B8" s="12">
        <v>18000</v>
      </c>
      <c r="C8" s="13">
        <v>80</v>
      </c>
      <c r="D8" s="13" t="b">
        <f t="shared" si="0"/>
        <v>0</v>
      </c>
      <c r="E8" s="13" t="b">
        <f t="shared" si="1"/>
        <v>1</v>
      </c>
      <c r="F8" s="14">
        <v>0.05</v>
      </c>
      <c r="G8" s="14" t="b">
        <f t="shared" si="2"/>
        <v>1</v>
      </c>
      <c r="H8" s="15">
        <f t="shared" si="3"/>
        <v>1440000</v>
      </c>
      <c r="I8" s="20" t="b">
        <f t="shared" si="4"/>
        <v>0</v>
      </c>
    </row>
    <row r="9" spans="1:9" x14ac:dyDescent="0.4">
      <c r="A9" s="11" t="s">
        <v>46</v>
      </c>
      <c r="B9" s="12">
        <v>18000</v>
      </c>
      <c r="C9" s="13">
        <v>5</v>
      </c>
      <c r="D9" s="13" t="b">
        <f t="shared" si="0"/>
        <v>1</v>
      </c>
      <c r="E9" s="13" t="b">
        <f t="shared" si="1"/>
        <v>0</v>
      </c>
      <c r="F9" s="14" t="s">
        <v>51</v>
      </c>
      <c r="G9" s="14" t="b">
        <f t="shared" si="2"/>
        <v>0</v>
      </c>
      <c r="H9" s="15">
        <f t="shared" si="3"/>
        <v>90000</v>
      </c>
      <c r="I9" s="20" t="b">
        <f t="shared" si="4"/>
        <v>1</v>
      </c>
    </row>
    <row r="10" spans="1:9" x14ac:dyDescent="0.4">
      <c r="A10" s="11" t="s">
        <v>47</v>
      </c>
      <c r="B10" s="12">
        <v>20000</v>
      </c>
      <c r="C10" s="13">
        <v>134</v>
      </c>
      <c r="D10" s="13" t="b">
        <f t="shared" si="0"/>
        <v>0</v>
      </c>
      <c r="E10" s="13" t="b">
        <f t="shared" si="1"/>
        <v>1</v>
      </c>
      <c r="F10" s="14">
        <v>0.12</v>
      </c>
      <c r="G10" s="14" t="b">
        <f t="shared" si="2"/>
        <v>1</v>
      </c>
      <c r="H10" s="15">
        <f t="shared" si="3"/>
        <v>2680000</v>
      </c>
      <c r="I10" s="20" t="b">
        <f t="shared" si="4"/>
        <v>0</v>
      </c>
    </row>
    <row r="11" spans="1:9" x14ac:dyDescent="0.4">
      <c r="A11" s="11" t="s">
        <v>48</v>
      </c>
      <c r="B11" s="12">
        <v>31000</v>
      </c>
      <c r="C11" s="13">
        <v>53</v>
      </c>
      <c r="D11" s="13" t="b">
        <f t="shared" si="0"/>
        <v>1</v>
      </c>
      <c r="E11" s="13" t="b">
        <f t="shared" si="1"/>
        <v>0</v>
      </c>
      <c r="F11" s="14">
        <v>0.05</v>
      </c>
      <c r="G11" s="14" t="b">
        <f t="shared" si="2"/>
        <v>1</v>
      </c>
      <c r="H11" s="15">
        <f t="shared" si="3"/>
        <v>1643000</v>
      </c>
      <c r="I11" s="20" t="b">
        <f t="shared" si="4"/>
        <v>0</v>
      </c>
    </row>
    <row r="12" spans="1:9" x14ac:dyDescent="0.4">
      <c r="A12" s="11" t="s">
        <v>49</v>
      </c>
      <c r="B12" s="12">
        <v>21000</v>
      </c>
      <c r="C12" s="13">
        <v>70</v>
      </c>
      <c r="D12" s="13" t="b">
        <f t="shared" si="0"/>
        <v>0</v>
      </c>
      <c r="E12" s="13" t="b">
        <f t="shared" si="1"/>
        <v>1</v>
      </c>
      <c r="F12" s="14">
        <v>0.05</v>
      </c>
      <c r="G12" s="14" t="b">
        <f t="shared" si="2"/>
        <v>1</v>
      </c>
      <c r="H12" s="15">
        <f t="shared" si="3"/>
        <v>1470000</v>
      </c>
      <c r="I12" s="20" t="b">
        <f t="shared" si="4"/>
        <v>0</v>
      </c>
    </row>
    <row r="13" spans="1:9" x14ac:dyDescent="0.4">
      <c r="A13" s="11" t="s">
        <v>50</v>
      </c>
      <c r="B13" s="12">
        <v>13000</v>
      </c>
      <c r="C13" s="13">
        <v>15</v>
      </c>
      <c r="D13" s="13" t="b">
        <f t="shared" si="0"/>
        <v>1</v>
      </c>
      <c r="E13" s="13" t="b">
        <f t="shared" si="1"/>
        <v>0</v>
      </c>
      <c r="F13" s="14" t="s">
        <v>51</v>
      </c>
      <c r="G13" s="14" t="b">
        <f t="shared" si="2"/>
        <v>0</v>
      </c>
      <c r="H13" s="15">
        <f t="shared" si="3"/>
        <v>195000</v>
      </c>
      <c r="I13" s="20" t="b">
        <f t="shared" si="4"/>
        <v>1</v>
      </c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2" sqref="A2"/>
    </sheetView>
  </sheetViews>
  <sheetFormatPr defaultRowHeight="17.399999999999999" x14ac:dyDescent="0.4"/>
  <cols>
    <col min="1" max="12" width="8.796875" style="35"/>
    <col min="13" max="15" width="12.69921875" style="35" customWidth="1"/>
    <col min="16" max="16384" width="8.796875" style="35"/>
  </cols>
  <sheetData>
    <row r="1" spans="1:15" x14ac:dyDescent="0.4">
      <c r="A1" s="21" t="s">
        <v>52</v>
      </c>
      <c r="B1" s="21" t="s">
        <v>63</v>
      </c>
      <c r="C1" s="22"/>
      <c r="D1" s="21"/>
      <c r="E1" s="21"/>
      <c r="F1" s="21"/>
      <c r="G1" s="21"/>
      <c r="J1" s="35" t="s">
        <v>24</v>
      </c>
      <c r="K1" s="35" t="s">
        <v>25</v>
      </c>
      <c r="N1" s="25" t="s">
        <v>65</v>
      </c>
      <c r="O1" s="30">
        <v>500</v>
      </c>
    </row>
    <row r="2" spans="1:15" x14ac:dyDescent="0.4">
      <c r="A2" s="1" t="s">
        <v>113</v>
      </c>
      <c r="B2" s="1" t="s">
        <v>114</v>
      </c>
      <c r="C2" s="2" t="s">
        <v>115</v>
      </c>
      <c r="D2" s="1" t="s">
        <v>116</v>
      </c>
      <c r="E2" s="1" t="s">
        <v>117</v>
      </c>
      <c r="F2" s="2" t="s">
        <v>118</v>
      </c>
      <c r="G2" s="1" t="s">
        <v>119</v>
      </c>
      <c r="H2" s="2" t="s">
        <v>120</v>
      </c>
      <c r="J2" s="1" t="s">
        <v>121</v>
      </c>
      <c r="K2" s="1" t="s">
        <v>122</v>
      </c>
      <c r="L2" s="11" t="s">
        <v>123</v>
      </c>
      <c r="M2" s="1" t="s">
        <v>124</v>
      </c>
      <c r="N2" s="2" t="s">
        <v>125</v>
      </c>
      <c r="O2" s="2" t="s">
        <v>126</v>
      </c>
    </row>
    <row r="3" spans="1:15" x14ac:dyDescent="0.4">
      <c r="A3" s="1" t="s">
        <v>54</v>
      </c>
      <c r="B3" s="1">
        <v>79</v>
      </c>
      <c r="C3" s="1" t="str">
        <f>IF(B3&gt;=60,"O","X")</f>
        <v>O</v>
      </c>
      <c r="D3" s="1">
        <v>76</v>
      </c>
      <c r="E3" s="1">
        <v>58</v>
      </c>
      <c r="F3" s="11" t="str">
        <f>IF(AND(D3&gt;=70,E3&gt;=70),"합격","불합격")</f>
        <v>불합격</v>
      </c>
      <c r="G3" s="8">
        <v>68</v>
      </c>
      <c r="H3" s="11" t="str">
        <f>IF(AND(OR(D3&gt;=80,E3&gt;=80),G3&gt;=80),"입사확정","")</f>
        <v/>
      </c>
      <c r="J3" s="27" t="s">
        <v>26</v>
      </c>
      <c r="K3" s="6" t="s">
        <v>18</v>
      </c>
      <c r="L3" s="31">
        <v>481</v>
      </c>
      <c r="M3" s="5">
        <v>2550000</v>
      </c>
      <c r="N3" s="31">
        <f>IF(L3&gt;=400,M3*5%,IF(L3&gt;=200,M3*3%,0))</f>
        <v>127500</v>
      </c>
      <c r="O3" s="31">
        <f>IF($O$1-L3&gt;=300,10,IF($O$1-L3&gt;=100,5,0))</f>
        <v>0</v>
      </c>
    </row>
    <row r="4" spans="1:15" x14ac:dyDescent="0.4">
      <c r="A4" s="1" t="s">
        <v>55</v>
      </c>
      <c r="B4" s="1">
        <v>88</v>
      </c>
      <c r="C4" s="1" t="str">
        <f t="shared" ref="C4:C11" si="0">IF(B4&gt;=60,"O","X")</f>
        <v>O</v>
      </c>
      <c r="D4" s="1">
        <v>95</v>
      </c>
      <c r="E4" s="1">
        <v>89</v>
      </c>
      <c r="F4" s="11" t="str">
        <f t="shared" ref="F4:F11" si="1">IF(AND(D4&gt;=70,E4&gt;=70),"합격","불합격")</f>
        <v>합격</v>
      </c>
      <c r="G4" s="8">
        <v>88</v>
      </c>
      <c r="H4" s="11" t="str">
        <f t="shared" ref="H4:H11" si="2">IF(AND(OR(D4&gt;=80,E4&gt;=80),G4&gt;=80),"입사확정","")</f>
        <v>입사확정</v>
      </c>
      <c r="J4" s="27" t="s">
        <v>27</v>
      </c>
      <c r="K4" s="6" t="s">
        <v>9</v>
      </c>
      <c r="L4" s="31">
        <v>152.1</v>
      </c>
      <c r="M4" s="5">
        <v>2650000</v>
      </c>
      <c r="N4" s="31">
        <f t="shared" ref="N4:N11" si="3">IF(L4&gt;=400,M4*5%,IF(L4&gt;=200,M4*3%,0))</f>
        <v>0</v>
      </c>
      <c r="O4" s="31">
        <f t="shared" ref="O4:O11" si="4">IF($O$1-L4&gt;=300,10,IF($O$1-L4&gt;=100,5,0))</f>
        <v>10</v>
      </c>
    </row>
    <row r="5" spans="1:15" x14ac:dyDescent="0.4">
      <c r="A5" s="1" t="s">
        <v>56</v>
      </c>
      <c r="B5" s="1">
        <v>56</v>
      </c>
      <c r="C5" s="1" t="str">
        <f t="shared" si="0"/>
        <v>X</v>
      </c>
      <c r="D5" s="1">
        <v>42</v>
      </c>
      <c r="E5" s="1">
        <v>55</v>
      </c>
      <c r="F5" s="11" t="str">
        <f t="shared" si="1"/>
        <v>불합격</v>
      </c>
      <c r="G5" s="8">
        <v>52</v>
      </c>
      <c r="H5" s="11" t="str">
        <f t="shared" si="2"/>
        <v/>
      </c>
      <c r="J5" s="27" t="s">
        <v>28</v>
      </c>
      <c r="K5" s="6" t="s">
        <v>21</v>
      </c>
      <c r="L5" s="31">
        <v>365.03999999999996</v>
      </c>
      <c r="M5" s="5">
        <v>2450000</v>
      </c>
      <c r="N5" s="31">
        <f t="shared" si="3"/>
        <v>73500</v>
      </c>
      <c r="O5" s="31">
        <f t="shared" si="4"/>
        <v>5</v>
      </c>
    </row>
    <row r="6" spans="1:15" x14ac:dyDescent="0.4">
      <c r="A6" s="1" t="s">
        <v>57</v>
      </c>
      <c r="B6" s="1">
        <v>71</v>
      </c>
      <c r="C6" s="1" t="str">
        <f t="shared" si="0"/>
        <v>O</v>
      </c>
      <c r="D6" s="1">
        <v>65</v>
      </c>
      <c r="E6" s="1">
        <v>56</v>
      </c>
      <c r="F6" s="11" t="str">
        <f t="shared" si="1"/>
        <v>불합격</v>
      </c>
      <c r="G6" s="8">
        <v>70</v>
      </c>
      <c r="H6" s="11" t="str">
        <f t="shared" si="2"/>
        <v/>
      </c>
      <c r="J6" s="27" t="s">
        <v>29</v>
      </c>
      <c r="K6" s="6" t="s">
        <v>0</v>
      </c>
      <c r="L6" s="31">
        <v>287.82</v>
      </c>
      <c r="M6" s="5">
        <v>1850000</v>
      </c>
      <c r="N6" s="31">
        <f t="shared" si="3"/>
        <v>55500</v>
      </c>
      <c r="O6" s="31">
        <f t="shared" si="4"/>
        <v>5</v>
      </c>
    </row>
    <row r="7" spans="1:15" x14ac:dyDescent="0.4">
      <c r="A7" s="1" t="s">
        <v>58</v>
      </c>
      <c r="B7" s="1">
        <v>90</v>
      </c>
      <c r="C7" s="1" t="str">
        <f t="shared" si="0"/>
        <v>O</v>
      </c>
      <c r="D7" s="1">
        <v>92</v>
      </c>
      <c r="E7" s="1">
        <v>94</v>
      </c>
      <c r="F7" s="11" t="str">
        <f t="shared" si="1"/>
        <v>합격</v>
      </c>
      <c r="G7" s="8">
        <v>92</v>
      </c>
      <c r="H7" s="11" t="str">
        <f t="shared" si="2"/>
        <v>입사확정</v>
      </c>
      <c r="J7" s="27" t="s">
        <v>30</v>
      </c>
      <c r="K7" s="6" t="s">
        <v>22</v>
      </c>
      <c r="L7" s="31">
        <v>182.51999999999998</v>
      </c>
      <c r="M7" s="5">
        <v>2000000</v>
      </c>
      <c r="N7" s="31">
        <f t="shared" si="3"/>
        <v>0</v>
      </c>
      <c r="O7" s="31">
        <f t="shared" si="4"/>
        <v>10</v>
      </c>
    </row>
    <row r="8" spans="1:15" x14ac:dyDescent="0.4">
      <c r="A8" s="1" t="s">
        <v>59</v>
      </c>
      <c r="B8" s="1">
        <v>81</v>
      </c>
      <c r="C8" s="1" t="str">
        <f t="shared" si="0"/>
        <v>O</v>
      </c>
      <c r="D8" s="1">
        <v>86</v>
      </c>
      <c r="E8" s="1">
        <v>71</v>
      </c>
      <c r="F8" s="11" t="str">
        <f t="shared" si="1"/>
        <v>합격</v>
      </c>
      <c r="G8" s="8">
        <v>76</v>
      </c>
      <c r="H8" s="11" t="str">
        <f t="shared" si="2"/>
        <v/>
      </c>
      <c r="J8" s="27" t="s">
        <v>31</v>
      </c>
      <c r="K8" s="6" t="s">
        <v>19</v>
      </c>
      <c r="L8" s="31">
        <v>364</v>
      </c>
      <c r="M8" s="5">
        <v>1950000</v>
      </c>
      <c r="N8" s="31">
        <f t="shared" si="3"/>
        <v>58500</v>
      </c>
      <c r="O8" s="31">
        <f t="shared" si="4"/>
        <v>5</v>
      </c>
    </row>
    <row r="9" spans="1:15" x14ac:dyDescent="0.4">
      <c r="A9" s="1" t="s">
        <v>60</v>
      </c>
      <c r="B9" s="1">
        <v>80</v>
      </c>
      <c r="C9" s="1" t="str">
        <f t="shared" si="0"/>
        <v>O</v>
      </c>
      <c r="D9" s="1">
        <v>79</v>
      </c>
      <c r="E9" s="1">
        <v>83</v>
      </c>
      <c r="F9" s="11" t="str">
        <f t="shared" si="1"/>
        <v>합격</v>
      </c>
      <c r="G9" s="8">
        <v>87</v>
      </c>
      <c r="H9" s="11" t="str">
        <f t="shared" si="2"/>
        <v>입사확정</v>
      </c>
      <c r="J9" s="27" t="s">
        <v>32</v>
      </c>
      <c r="K9" s="6" t="s">
        <v>23</v>
      </c>
      <c r="L9" s="31">
        <v>414</v>
      </c>
      <c r="M9" s="5">
        <v>1650000</v>
      </c>
      <c r="N9" s="31">
        <f t="shared" si="3"/>
        <v>82500</v>
      </c>
      <c r="O9" s="31">
        <f t="shared" si="4"/>
        <v>0</v>
      </c>
    </row>
    <row r="10" spans="1:15" x14ac:dyDescent="0.4">
      <c r="A10" s="1" t="s">
        <v>61</v>
      </c>
      <c r="B10" s="1">
        <v>48</v>
      </c>
      <c r="C10" s="1" t="str">
        <f t="shared" si="0"/>
        <v>X</v>
      </c>
      <c r="D10" s="1">
        <v>59</v>
      </c>
      <c r="E10" s="1">
        <v>62</v>
      </c>
      <c r="F10" s="11" t="str">
        <f t="shared" si="1"/>
        <v>불합격</v>
      </c>
      <c r="G10" s="8">
        <v>51</v>
      </c>
      <c r="H10" s="11" t="str">
        <f t="shared" si="2"/>
        <v/>
      </c>
      <c r="J10" s="27" t="s">
        <v>33</v>
      </c>
      <c r="K10" s="6" t="s">
        <v>20</v>
      </c>
      <c r="L10" s="31">
        <v>215.27999999999997</v>
      </c>
      <c r="M10" s="5">
        <v>1450000</v>
      </c>
      <c r="N10" s="31">
        <f t="shared" si="3"/>
        <v>43500</v>
      </c>
      <c r="O10" s="31">
        <f t="shared" si="4"/>
        <v>5</v>
      </c>
    </row>
    <row r="11" spans="1:15" x14ac:dyDescent="0.4">
      <c r="A11" s="1" t="s">
        <v>62</v>
      </c>
      <c r="B11" s="1">
        <v>76</v>
      </c>
      <c r="C11" s="1" t="str">
        <f t="shared" si="0"/>
        <v>O</v>
      </c>
      <c r="D11" s="1">
        <v>54</v>
      </c>
      <c r="E11" s="1">
        <v>62</v>
      </c>
      <c r="F11" s="11" t="str">
        <f t="shared" si="1"/>
        <v>불합격</v>
      </c>
      <c r="G11" s="8">
        <v>69</v>
      </c>
      <c r="H11" s="11" t="str">
        <f t="shared" si="2"/>
        <v/>
      </c>
      <c r="J11" s="27" t="s">
        <v>64</v>
      </c>
      <c r="K11" s="6" t="s">
        <v>20</v>
      </c>
      <c r="L11" s="36">
        <v>389</v>
      </c>
      <c r="M11" s="5">
        <v>1500000</v>
      </c>
      <c r="N11" s="31">
        <f t="shared" si="3"/>
        <v>45000</v>
      </c>
      <c r="O11" s="31">
        <f t="shared" si="4"/>
        <v>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A2" sqref="A2"/>
    </sheetView>
  </sheetViews>
  <sheetFormatPr defaultRowHeight="17.399999999999999" x14ac:dyDescent="0.4"/>
  <cols>
    <col min="1" max="1" width="10.69921875" style="29" customWidth="1"/>
    <col min="2" max="2" width="8.69921875" style="29" customWidth="1"/>
    <col min="3" max="3" width="15.69921875" style="29" customWidth="1"/>
    <col min="4" max="4" width="10.69921875" style="29" customWidth="1"/>
    <col min="5" max="5" width="15.69921875" style="29" customWidth="1"/>
    <col min="6" max="7" width="12.69921875" style="29" customWidth="1"/>
    <col min="8" max="8" width="8.796875" style="29"/>
    <col min="9" max="9" width="10.8984375" style="29" bestFit="1" customWidth="1"/>
    <col min="10" max="13" width="10.69921875" style="29" customWidth="1"/>
    <col min="14" max="15" width="12.69921875" style="29" customWidth="1"/>
    <col min="16" max="16384" width="8.796875" style="29"/>
  </cols>
  <sheetData>
    <row r="1" spans="1:15" x14ac:dyDescent="0.4">
      <c r="A1" s="29" t="s">
        <v>66</v>
      </c>
      <c r="B1" s="29" t="s">
        <v>67</v>
      </c>
      <c r="I1" s="29" t="s">
        <v>81</v>
      </c>
      <c r="J1" s="29" t="s">
        <v>34</v>
      </c>
    </row>
    <row r="2" spans="1:15" x14ac:dyDescent="0.4">
      <c r="A2" s="1" t="s">
        <v>68</v>
      </c>
      <c r="B2" s="1" t="s">
        <v>127</v>
      </c>
      <c r="C2" s="1" t="s">
        <v>39</v>
      </c>
      <c r="D2" s="1" t="s">
        <v>35</v>
      </c>
      <c r="E2" s="1" t="s">
        <v>69</v>
      </c>
      <c r="F2" s="2" t="s">
        <v>128</v>
      </c>
      <c r="G2" s="2" t="s">
        <v>129</v>
      </c>
      <c r="I2" s="1" t="s">
        <v>130</v>
      </c>
      <c r="J2" s="1" t="s">
        <v>131</v>
      </c>
      <c r="K2" s="1" t="s">
        <v>132</v>
      </c>
      <c r="L2" s="1" t="s">
        <v>133</v>
      </c>
      <c r="M2" s="1" t="s">
        <v>134</v>
      </c>
      <c r="N2" s="2" t="s">
        <v>135</v>
      </c>
      <c r="O2" s="2" t="s">
        <v>136</v>
      </c>
    </row>
    <row r="3" spans="1:15" x14ac:dyDescent="0.4">
      <c r="A3" s="30" t="s">
        <v>70</v>
      </c>
      <c r="B3" s="11">
        <v>1</v>
      </c>
      <c r="C3" s="30" t="s">
        <v>71</v>
      </c>
      <c r="D3" s="31">
        <v>28000</v>
      </c>
      <c r="E3" s="31">
        <v>69</v>
      </c>
      <c r="F3" s="32">
        <f>IF(ISODD(B3),0.2,0.1)</f>
        <v>0.2</v>
      </c>
      <c r="G3" s="11" t="str">
        <f>IF(E3&lt;=MEDIAN($E$3:$E$10),"발주","재고소진")</f>
        <v>재고소진</v>
      </c>
      <c r="I3" s="27" t="s">
        <v>10</v>
      </c>
      <c r="J3" s="9">
        <v>75</v>
      </c>
      <c r="K3" s="9">
        <v>85</v>
      </c>
      <c r="L3" s="9">
        <v>91</v>
      </c>
      <c r="M3" s="33">
        <f>SUM(J3:L3)</f>
        <v>251</v>
      </c>
      <c r="N3" s="11" t="str">
        <f>IF(M3=MAX($M$3:$M$10),"최고점수",IF(M3=MIN($M$3:$M$10),"최저점수",""))</f>
        <v/>
      </c>
      <c r="O3" s="11" t="str">
        <f>IF(COUNTIF(J3:L3,"&gt;=80")=3,"우수","")</f>
        <v/>
      </c>
    </row>
    <row r="4" spans="1:15" x14ac:dyDescent="0.4">
      <c r="A4" s="30" t="s">
        <v>70</v>
      </c>
      <c r="B4" s="11">
        <v>1</v>
      </c>
      <c r="C4" s="30" t="s">
        <v>72</v>
      </c>
      <c r="D4" s="31">
        <v>26000</v>
      </c>
      <c r="E4" s="31">
        <v>17</v>
      </c>
      <c r="F4" s="32">
        <f t="shared" ref="F4:F10" si="0">IF(ISODD(B4),0.2,0.1)</f>
        <v>0.2</v>
      </c>
      <c r="G4" s="11" t="str">
        <f t="shared" ref="G4:G10" si="1">IF(E4&lt;=MEDIAN($E$3:$E$10),"발주","재고소진")</f>
        <v>발주</v>
      </c>
      <c r="I4" s="27" t="s">
        <v>11</v>
      </c>
      <c r="J4" s="9">
        <v>68</v>
      </c>
      <c r="K4" s="9">
        <v>62</v>
      </c>
      <c r="L4" s="9">
        <v>72</v>
      </c>
      <c r="M4" s="33">
        <f t="shared" ref="M4:M10" si="2">SUM(J4:L4)</f>
        <v>202</v>
      </c>
      <c r="N4" s="11" t="str">
        <f t="shared" ref="N4:N10" si="3">IF(M4=MAX($M$3:$M$10),"최고점수",IF(M4=MIN($M$3:$M$10),"최저점수",""))</f>
        <v>최저점수</v>
      </c>
      <c r="O4" s="11" t="str">
        <f t="shared" ref="O4:O10" si="4">IF(COUNTIF(J4:L4,"&gt;=80")=3,"우수","")</f>
        <v/>
      </c>
    </row>
    <row r="5" spans="1:15" x14ac:dyDescent="0.4">
      <c r="A5" s="30" t="s">
        <v>73</v>
      </c>
      <c r="B5" s="11">
        <v>2</v>
      </c>
      <c r="C5" s="30" t="s">
        <v>42</v>
      </c>
      <c r="D5" s="31">
        <v>35000</v>
      </c>
      <c r="E5" s="31">
        <v>15</v>
      </c>
      <c r="F5" s="32">
        <f t="shared" si="0"/>
        <v>0.1</v>
      </c>
      <c r="G5" s="11" t="str">
        <f t="shared" si="1"/>
        <v>발주</v>
      </c>
      <c r="I5" s="27" t="s">
        <v>12</v>
      </c>
      <c r="J5" s="9">
        <v>88</v>
      </c>
      <c r="K5" s="9">
        <v>80</v>
      </c>
      <c r="L5" s="9">
        <v>90</v>
      </c>
      <c r="M5" s="33">
        <f t="shared" si="2"/>
        <v>258</v>
      </c>
      <c r="N5" s="11" t="str">
        <f t="shared" si="3"/>
        <v/>
      </c>
      <c r="O5" s="11" t="str">
        <f t="shared" si="4"/>
        <v>우수</v>
      </c>
    </row>
    <row r="6" spans="1:15" x14ac:dyDescent="0.4">
      <c r="A6" s="30" t="s">
        <v>73</v>
      </c>
      <c r="B6" s="11">
        <v>2</v>
      </c>
      <c r="C6" s="30" t="s">
        <v>82</v>
      </c>
      <c r="D6" s="31">
        <v>62000</v>
      </c>
      <c r="E6" s="31">
        <v>42</v>
      </c>
      <c r="F6" s="32">
        <f t="shared" si="0"/>
        <v>0.1</v>
      </c>
      <c r="G6" s="11" t="str">
        <f t="shared" si="1"/>
        <v>재고소진</v>
      </c>
      <c r="I6" s="27" t="s">
        <v>13</v>
      </c>
      <c r="J6" s="9">
        <v>63</v>
      </c>
      <c r="K6" s="9">
        <v>79</v>
      </c>
      <c r="L6" s="9">
        <v>89</v>
      </c>
      <c r="M6" s="33">
        <f t="shared" si="2"/>
        <v>231</v>
      </c>
      <c r="N6" s="11" t="str">
        <f t="shared" si="3"/>
        <v/>
      </c>
      <c r="O6" s="11" t="str">
        <f t="shared" si="4"/>
        <v/>
      </c>
    </row>
    <row r="7" spans="1:15" x14ac:dyDescent="0.4">
      <c r="A7" s="30" t="s">
        <v>74</v>
      </c>
      <c r="B7" s="11">
        <v>3</v>
      </c>
      <c r="C7" s="30" t="s">
        <v>75</v>
      </c>
      <c r="D7" s="31">
        <v>13000</v>
      </c>
      <c r="E7" s="31">
        <v>62</v>
      </c>
      <c r="F7" s="32">
        <f t="shared" si="0"/>
        <v>0.2</v>
      </c>
      <c r="G7" s="11" t="str">
        <f t="shared" si="1"/>
        <v>재고소진</v>
      </c>
      <c r="I7" s="27" t="s">
        <v>14</v>
      </c>
      <c r="J7" s="9">
        <v>83</v>
      </c>
      <c r="K7" s="9">
        <v>85</v>
      </c>
      <c r="L7" s="9">
        <v>97</v>
      </c>
      <c r="M7" s="33">
        <f t="shared" si="2"/>
        <v>265</v>
      </c>
      <c r="N7" s="11" t="str">
        <f t="shared" si="3"/>
        <v/>
      </c>
      <c r="O7" s="11" t="str">
        <f t="shared" si="4"/>
        <v>우수</v>
      </c>
    </row>
    <row r="8" spans="1:15" x14ac:dyDescent="0.4">
      <c r="A8" s="30" t="s">
        <v>76</v>
      </c>
      <c r="B8" s="11">
        <v>4</v>
      </c>
      <c r="C8" s="30" t="s">
        <v>77</v>
      </c>
      <c r="D8" s="31">
        <v>40000</v>
      </c>
      <c r="E8" s="31">
        <v>6</v>
      </c>
      <c r="F8" s="32">
        <f t="shared" si="0"/>
        <v>0.1</v>
      </c>
      <c r="G8" s="11" t="str">
        <f t="shared" si="1"/>
        <v>발주</v>
      </c>
      <c r="I8" s="27" t="s">
        <v>15</v>
      </c>
      <c r="J8" s="9">
        <v>65</v>
      </c>
      <c r="K8" s="9">
        <v>77</v>
      </c>
      <c r="L8" s="9">
        <v>82</v>
      </c>
      <c r="M8" s="33">
        <f t="shared" si="2"/>
        <v>224</v>
      </c>
      <c r="N8" s="11" t="str">
        <f t="shared" si="3"/>
        <v/>
      </c>
      <c r="O8" s="11" t="str">
        <f t="shared" si="4"/>
        <v/>
      </c>
    </row>
    <row r="9" spans="1:15" x14ac:dyDescent="0.4">
      <c r="A9" s="30" t="s">
        <v>78</v>
      </c>
      <c r="B9" s="11">
        <v>3</v>
      </c>
      <c r="C9" s="30" t="s">
        <v>79</v>
      </c>
      <c r="D9" s="31">
        <v>34000</v>
      </c>
      <c r="E9" s="31">
        <v>19</v>
      </c>
      <c r="F9" s="32">
        <f t="shared" si="0"/>
        <v>0.2</v>
      </c>
      <c r="G9" s="11" t="str">
        <f t="shared" si="1"/>
        <v>발주</v>
      </c>
      <c r="I9" s="27" t="s">
        <v>16</v>
      </c>
      <c r="J9" s="9">
        <v>82</v>
      </c>
      <c r="K9" s="9">
        <v>99</v>
      </c>
      <c r="L9" s="9">
        <v>89</v>
      </c>
      <c r="M9" s="33">
        <f t="shared" si="2"/>
        <v>270</v>
      </c>
      <c r="N9" s="11" t="str">
        <f t="shared" si="3"/>
        <v>최고점수</v>
      </c>
      <c r="O9" s="11" t="str">
        <f t="shared" si="4"/>
        <v>우수</v>
      </c>
    </row>
    <row r="10" spans="1:15" x14ac:dyDescent="0.4">
      <c r="A10" s="30" t="s">
        <v>78</v>
      </c>
      <c r="B10" s="11">
        <v>3</v>
      </c>
      <c r="C10" s="30" t="s">
        <v>80</v>
      </c>
      <c r="D10" s="31">
        <v>55000</v>
      </c>
      <c r="E10" s="31">
        <v>79</v>
      </c>
      <c r="F10" s="32">
        <f t="shared" si="0"/>
        <v>0.2</v>
      </c>
      <c r="G10" s="11" t="str">
        <f t="shared" si="1"/>
        <v>재고소진</v>
      </c>
      <c r="I10" s="27" t="s">
        <v>17</v>
      </c>
      <c r="J10" s="9">
        <v>82</v>
      </c>
      <c r="K10" s="9">
        <v>78</v>
      </c>
      <c r="L10" s="9">
        <v>69</v>
      </c>
      <c r="M10" s="33">
        <f t="shared" si="2"/>
        <v>229</v>
      </c>
      <c r="N10" s="11" t="str">
        <f t="shared" si="3"/>
        <v/>
      </c>
      <c r="O10" s="11" t="str">
        <f t="shared" si="4"/>
        <v/>
      </c>
    </row>
    <row r="13" spans="1:15" x14ac:dyDescent="0.4">
      <c r="A13" s="29" t="s">
        <v>84</v>
      </c>
      <c r="B13" s="34" t="s">
        <v>83</v>
      </c>
    </row>
    <row r="14" spans="1:15" x14ac:dyDescent="0.4">
      <c r="A14" s="1" t="s">
        <v>137</v>
      </c>
      <c r="B14" s="1" t="s">
        <v>138</v>
      </c>
      <c r="C14" s="1" t="s">
        <v>139</v>
      </c>
      <c r="D14" s="1" t="s">
        <v>140</v>
      </c>
      <c r="E14" s="2" t="s">
        <v>141</v>
      </c>
      <c r="F14" s="2" t="s">
        <v>142</v>
      </c>
    </row>
    <row r="15" spans="1:15" x14ac:dyDescent="0.4">
      <c r="A15" s="27" t="s">
        <v>1</v>
      </c>
      <c r="B15" s="8">
        <v>1</v>
      </c>
      <c r="C15" s="6">
        <v>8025000</v>
      </c>
      <c r="D15" s="6">
        <v>642</v>
      </c>
      <c r="E15" s="14" t="str">
        <f>IF(_xlfn.RANK.EQ(D15,$D$15:$D$22,0)&lt;=3,10%,"해당없음")</f>
        <v>해당없음</v>
      </c>
      <c r="F15" s="6">
        <f>IFERROR(C15*E15,0)</f>
        <v>0</v>
      </c>
    </row>
    <row r="16" spans="1:15" x14ac:dyDescent="0.4">
      <c r="A16" s="27" t="s">
        <v>4</v>
      </c>
      <c r="B16" s="8">
        <v>4</v>
      </c>
      <c r="C16" s="6">
        <v>8562500</v>
      </c>
      <c r="D16" s="6">
        <v>685</v>
      </c>
      <c r="E16" s="14">
        <f t="shared" ref="E16:E22" si="5">IF(_xlfn.RANK.EQ(D16,$D$15:$D$22,0)&lt;=3,10%,"해당없음")</f>
        <v>0.1</v>
      </c>
      <c r="F16" s="6">
        <f t="shared" ref="F16:F22" si="6">IFERROR(C16*E16,0)</f>
        <v>856250</v>
      </c>
    </row>
    <row r="17" spans="1:6" x14ac:dyDescent="0.4">
      <c r="A17" s="27" t="s">
        <v>2</v>
      </c>
      <c r="B17" s="8">
        <v>1</v>
      </c>
      <c r="C17" s="6">
        <v>3012500</v>
      </c>
      <c r="D17" s="6">
        <v>241</v>
      </c>
      <c r="E17" s="14" t="str">
        <f t="shared" si="5"/>
        <v>해당없음</v>
      </c>
      <c r="F17" s="6">
        <f t="shared" si="6"/>
        <v>0</v>
      </c>
    </row>
    <row r="18" spans="1:6" x14ac:dyDescent="0.4">
      <c r="A18" s="27" t="s">
        <v>3</v>
      </c>
      <c r="B18" s="8">
        <v>2</v>
      </c>
      <c r="C18" s="6">
        <v>3612500</v>
      </c>
      <c r="D18" s="6">
        <v>289</v>
      </c>
      <c r="E18" s="14" t="str">
        <f t="shared" si="5"/>
        <v>해당없음</v>
      </c>
      <c r="F18" s="6">
        <f t="shared" si="6"/>
        <v>0</v>
      </c>
    </row>
    <row r="19" spans="1:6" x14ac:dyDescent="0.4">
      <c r="A19" s="27" t="s">
        <v>5</v>
      </c>
      <c r="B19" s="8">
        <v>3</v>
      </c>
      <c r="C19" s="6">
        <v>11462500</v>
      </c>
      <c r="D19" s="6">
        <v>917</v>
      </c>
      <c r="E19" s="14">
        <f t="shared" si="5"/>
        <v>0.1</v>
      </c>
      <c r="F19" s="6">
        <f t="shared" si="6"/>
        <v>1146250</v>
      </c>
    </row>
    <row r="20" spans="1:6" x14ac:dyDescent="0.4">
      <c r="A20" s="27" t="s">
        <v>6</v>
      </c>
      <c r="B20" s="8">
        <v>2</v>
      </c>
      <c r="C20" s="6">
        <v>10775000</v>
      </c>
      <c r="D20" s="6">
        <v>862</v>
      </c>
      <c r="E20" s="14">
        <f t="shared" si="5"/>
        <v>0.1</v>
      </c>
      <c r="F20" s="6">
        <f t="shared" si="6"/>
        <v>1077500</v>
      </c>
    </row>
    <row r="21" spans="1:6" x14ac:dyDescent="0.4">
      <c r="A21" s="27" t="s">
        <v>7</v>
      </c>
      <c r="B21" s="8">
        <v>4</v>
      </c>
      <c r="C21" s="6">
        <v>7137500</v>
      </c>
      <c r="D21" s="6">
        <v>571</v>
      </c>
      <c r="E21" s="14" t="str">
        <f t="shared" si="5"/>
        <v>해당없음</v>
      </c>
      <c r="F21" s="6">
        <f t="shared" si="6"/>
        <v>0</v>
      </c>
    </row>
    <row r="22" spans="1:6" x14ac:dyDescent="0.4">
      <c r="A22" s="27" t="s">
        <v>8</v>
      </c>
      <c r="B22" s="8">
        <v>2</v>
      </c>
      <c r="C22" s="6">
        <v>3687500</v>
      </c>
      <c r="D22" s="6">
        <v>295</v>
      </c>
      <c r="E22" s="14" t="str">
        <f t="shared" si="5"/>
        <v>해당없음</v>
      </c>
      <c r="F22" s="6">
        <f t="shared" si="6"/>
        <v>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A2" sqref="A2"/>
    </sheetView>
  </sheetViews>
  <sheetFormatPr defaultRowHeight="17.399999999999999" x14ac:dyDescent="0.4"/>
  <cols>
    <col min="1" max="1" width="9.69921875" bestFit="1" customWidth="1"/>
    <col min="2" max="2" width="10.8984375" bestFit="1" customWidth="1"/>
    <col min="4" max="4" width="12.69921875" customWidth="1"/>
    <col min="6" max="7" width="12.69921875" customWidth="1"/>
    <col min="10" max="10" width="14.296875" customWidth="1"/>
  </cols>
  <sheetData>
    <row r="1" spans="1:15" x14ac:dyDescent="0.4">
      <c r="A1" t="s">
        <v>107</v>
      </c>
      <c r="B1" t="s">
        <v>108</v>
      </c>
      <c r="I1" s="23" t="s">
        <v>106</v>
      </c>
      <c r="J1" s="26">
        <v>44576</v>
      </c>
      <c r="L1" t="s">
        <v>152</v>
      </c>
    </row>
    <row r="2" spans="1:15" x14ac:dyDescent="0.4">
      <c r="A2" s="38" t="s">
        <v>154</v>
      </c>
      <c r="B2" s="38" t="s">
        <v>143</v>
      </c>
      <c r="C2" s="38" t="s">
        <v>144</v>
      </c>
      <c r="D2" s="7" t="s">
        <v>145</v>
      </c>
      <c r="E2" s="38" t="s">
        <v>146</v>
      </c>
      <c r="F2" s="7" t="s">
        <v>147</v>
      </c>
      <c r="G2" s="7" t="s">
        <v>148</v>
      </c>
      <c r="H2" s="38" t="s">
        <v>149</v>
      </c>
      <c r="I2" s="38" t="s">
        <v>150</v>
      </c>
      <c r="J2" s="7" t="s">
        <v>151</v>
      </c>
      <c r="L2" s="24" t="s">
        <v>85</v>
      </c>
      <c r="M2" s="24" t="s">
        <v>86</v>
      </c>
    </row>
    <row r="3" spans="1:15" x14ac:dyDescent="0.4">
      <c r="A3" s="37" t="s">
        <v>98</v>
      </c>
      <c r="B3" s="26">
        <v>44562</v>
      </c>
      <c r="C3" s="10">
        <f>IF(E3=1,5,10)</f>
        <v>5</v>
      </c>
      <c r="D3" s="10" t="str">
        <f>IF(WORKDAY(B3,C3)&gt;=$J$1,"지연","도착예정")</f>
        <v>도착예정</v>
      </c>
      <c r="E3" s="10">
        <v>1</v>
      </c>
      <c r="F3" s="4">
        <f>IF(LEFT(A3,1)="K",3000,IF(LEFT(A3,1)="F",8000,12000))</f>
        <v>3000</v>
      </c>
      <c r="G3" s="4" t="str">
        <f>IFERROR(CHOOSE(RIGHT(A3,1),"항공","항공+선박","선박"),"미결정")</f>
        <v>항공</v>
      </c>
      <c r="H3" s="3" t="s">
        <v>91</v>
      </c>
      <c r="I3" s="10">
        <v>460</v>
      </c>
      <c r="J3" s="4">
        <f>IFERROR(I3*VLOOKUP(H3,$L$3:$M$6,2,0),"결제대기")</f>
        <v>78650.799999999988</v>
      </c>
      <c r="L3" s="3" t="s">
        <v>87</v>
      </c>
      <c r="M3" s="39">
        <v>1116.5</v>
      </c>
      <c r="O3" s="28"/>
    </row>
    <row r="4" spans="1:15" x14ac:dyDescent="0.4">
      <c r="A4" s="37" t="s">
        <v>97</v>
      </c>
      <c r="B4" s="26">
        <v>44568</v>
      </c>
      <c r="C4" s="10">
        <f t="shared" ref="C4:C14" si="0">IF(E4=1,5,10)</f>
        <v>10</v>
      </c>
      <c r="D4" s="10" t="str">
        <f t="shared" ref="D4:D14" si="1">IF(WORKDAY(B4,C4)&gt;=$J$1,"지연","도착예정")</f>
        <v>지연</v>
      </c>
      <c r="E4" s="10">
        <v>2</v>
      </c>
      <c r="F4" s="4">
        <f t="shared" ref="F4:F14" si="2">IF(LEFT(A4,1)="K",3000,IF(LEFT(A4,1)="F",8000,12000))</f>
        <v>3000</v>
      </c>
      <c r="G4" s="4" t="str">
        <f t="shared" ref="G4:G14" si="3">IFERROR(CHOOSE(RIGHT(A4,1),"항공","항공+선박","선박"),"미결정")</f>
        <v>항공+선박</v>
      </c>
      <c r="H4" s="3" t="s">
        <v>92</v>
      </c>
      <c r="I4" s="10">
        <v>880</v>
      </c>
      <c r="J4" s="4">
        <f t="shared" ref="J4:J14" si="4">IFERROR(I4*VLOOKUP(H4,$L$3:$M$6,2,0),"결제대기")</f>
        <v>982520</v>
      </c>
      <c r="L4" s="3" t="s">
        <v>88</v>
      </c>
      <c r="M4" s="3" t="s">
        <v>51</v>
      </c>
      <c r="O4" s="28"/>
    </row>
    <row r="5" spans="1:15" x14ac:dyDescent="0.4">
      <c r="A5" s="37" t="s">
        <v>105</v>
      </c>
      <c r="B5" s="26">
        <v>44562</v>
      </c>
      <c r="C5" s="10">
        <f t="shared" si="0"/>
        <v>5</v>
      </c>
      <c r="D5" s="10" t="str">
        <f t="shared" si="1"/>
        <v>도착예정</v>
      </c>
      <c r="E5" s="10">
        <v>1</v>
      </c>
      <c r="F5" s="4">
        <f t="shared" si="2"/>
        <v>8000</v>
      </c>
      <c r="G5" s="4" t="str">
        <f t="shared" si="3"/>
        <v>미결정</v>
      </c>
      <c r="H5" s="3" t="s">
        <v>91</v>
      </c>
      <c r="I5" s="10">
        <v>1220</v>
      </c>
      <c r="J5" s="4">
        <f t="shared" si="4"/>
        <v>208595.59999999998</v>
      </c>
      <c r="L5" s="3" t="s">
        <v>89</v>
      </c>
      <c r="M5" s="39">
        <v>1335.67</v>
      </c>
      <c r="O5" s="28"/>
    </row>
    <row r="6" spans="1:15" x14ac:dyDescent="0.4">
      <c r="A6" s="37" t="s">
        <v>104</v>
      </c>
      <c r="B6" s="26">
        <v>44573</v>
      </c>
      <c r="C6" s="10">
        <f t="shared" si="0"/>
        <v>10</v>
      </c>
      <c r="D6" s="10" t="str">
        <f t="shared" si="1"/>
        <v>지연</v>
      </c>
      <c r="E6" s="10">
        <v>3</v>
      </c>
      <c r="F6" s="4">
        <f t="shared" si="2"/>
        <v>12000</v>
      </c>
      <c r="G6" s="4" t="str">
        <f t="shared" si="3"/>
        <v>항공</v>
      </c>
      <c r="H6" s="3" t="s">
        <v>93</v>
      </c>
      <c r="I6" s="10">
        <v>1450</v>
      </c>
      <c r="J6" s="4">
        <f t="shared" si="4"/>
        <v>1936721.5</v>
      </c>
      <c r="L6" s="3" t="s">
        <v>90</v>
      </c>
      <c r="M6" s="3">
        <v>170.98</v>
      </c>
      <c r="O6" s="28"/>
    </row>
    <row r="7" spans="1:15" x14ac:dyDescent="0.4">
      <c r="A7" s="37" t="s">
        <v>99</v>
      </c>
      <c r="B7" s="26">
        <v>44563</v>
      </c>
      <c r="C7" s="10">
        <f t="shared" si="0"/>
        <v>5</v>
      </c>
      <c r="D7" s="10" t="str">
        <f t="shared" si="1"/>
        <v>도착예정</v>
      </c>
      <c r="E7" s="10">
        <v>1</v>
      </c>
      <c r="F7" s="4">
        <f t="shared" si="2"/>
        <v>8000</v>
      </c>
      <c r="G7" s="4" t="str">
        <f t="shared" si="3"/>
        <v>항공+선박</v>
      </c>
      <c r="H7" s="3" t="s">
        <v>94</v>
      </c>
      <c r="I7" s="10">
        <v>820</v>
      </c>
      <c r="J7" s="4" t="str">
        <f t="shared" si="4"/>
        <v>결제대기</v>
      </c>
      <c r="O7" s="28"/>
    </row>
    <row r="8" spans="1:15" x14ac:dyDescent="0.4">
      <c r="A8" s="37" t="s">
        <v>96</v>
      </c>
      <c r="B8" s="26">
        <v>44571</v>
      </c>
      <c r="C8" s="10">
        <f t="shared" si="0"/>
        <v>10</v>
      </c>
      <c r="D8" s="10" t="str">
        <f t="shared" si="1"/>
        <v>지연</v>
      </c>
      <c r="E8" s="10">
        <v>2</v>
      </c>
      <c r="F8" s="4">
        <f t="shared" si="2"/>
        <v>3000</v>
      </c>
      <c r="G8" s="4" t="str">
        <f t="shared" si="3"/>
        <v>선박</v>
      </c>
      <c r="H8" s="3" t="s">
        <v>92</v>
      </c>
      <c r="I8" s="10">
        <v>2100</v>
      </c>
      <c r="J8" s="4">
        <f t="shared" si="4"/>
        <v>2344650</v>
      </c>
      <c r="O8" s="28"/>
    </row>
    <row r="9" spans="1:15" x14ac:dyDescent="0.4">
      <c r="A9" s="37" t="s">
        <v>100</v>
      </c>
      <c r="B9" s="26">
        <v>44556</v>
      </c>
      <c r="C9" s="10">
        <f t="shared" si="0"/>
        <v>10</v>
      </c>
      <c r="D9" s="10" t="str">
        <f t="shared" si="1"/>
        <v>도착예정</v>
      </c>
      <c r="E9" s="10">
        <v>3</v>
      </c>
      <c r="F9" s="4">
        <f t="shared" si="2"/>
        <v>12000</v>
      </c>
      <c r="G9" s="4" t="str">
        <f t="shared" si="3"/>
        <v>항공+선박</v>
      </c>
      <c r="H9" s="3" t="s">
        <v>93</v>
      </c>
      <c r="I9" s="10">
        <v>2080</v>
      </c>
      <c r="J9" s="4">
        <f t="shared" si="4"/>
        <v>2778193.6</v>
      </c>
      <c r="O9" s="28"/>
    </row>
    <row r="10" spans="1:15" x14ac:dyDescent="0.4">
      <c r="A10" s="37" t="s">
        <v>101</v>
      </c>
      <c r="B10" s="26">
        <v>44554</v>
      </c>
      <c r="C10" s="10">
        <f t="shared" si="0"/>
        <v>5</v>
      </c>
      <c r="D10" s="10" t="str">
        <f t="shared" si="1"/>
        <v>도착예정</v>
      </c>
      <c r="E10" s="10">
        <v>1</v>
      </c>
      <c r="F10" s="4">
        <f t="shared" si="2"/>
        <v>8000</v>
      </c>
      <c r="G10" s="4" t="str">
        <f t="shared" si="3"/>
        <v>미결정</v>
      </c>
      <c r="H10" s="3" t="s">
        <v>94</v>
      </c>
      <c r="I10" s="10">
        <v>2500</v>
      </c>
      <c r="J10" s="4" t="str">
        <f t="shared" si="4"/>
        <v>결제대기</v>
      </c>
      <c r="O10" s="28"/>
    </row>
    <row r="11" spans="1:15" x14ac:dyDescent="0.4">
      <c r="A11" s="37" t="s">
        <v>95</v>
      </c>
      <c r="B11" s="26">
        <v>44571</v>
      </c>
      <c r="C11" s="10">
        <f t="shared" si="0"/>
        <v>10</v>
      </c>
      <c r="D11" s="10" t="str">
        <f t="shared" si="1"/>
        <v>지연</v>
      </c>
      <c r="E11" s="10">
        <v>2</v>
      </c>
      <c r="F11" s="4">
        <f t="shared" si="2"/>
        <v>12000</v>
      </c>
      <c r="G11" s="4" t="str">
        <f t="shared" si="3"/>
        <v>선박</v>
      </c>
      <c r="H11" s="3" t="s">
        <v>92</v>
      </c>
      <c r="I11" s="10">
        <v>550</v>
      </c>
      <c r="J11" s="4">
        <f t="shared" si="4"/>
        <v>614075</v>
      </c>
      <c r="O11" s="28"/>
    </row>
    <row r="12" spans="1:15" x14ac:dyDescent="0.4">
      <c r="A12" s="37" t="s">
        <v>102</v>
      </c>
      <c r="B12" s="26">
        <v>44568</v>
      </c>
      <c r="C12" s="10">
        <f t="shared" si="0"/>
        <v>5</v>
      </c>
      <c r="D12" s="10" t="str">
        <f t="shared" si="1"/>
        <v>도착예정</v>
      </c>
      <c r="E12" s="10">
        <v>1</v>
      </c>
      <c r="F12" s="4">
        <f t="shared" si="2"/>
        <v>8000</v>
      </c>
      <c r="G12" s="4" t="str">
        <f t="shared" si="3"/>
        <v>항공</v>
      </c>
      <c r="H12" s="3" t="s">
        <v>94</v>
      </c>
      <c r="I12" s="10">
        <v>1200</v>
      </c>
      <c r="J12" s="4" t="str">
        <f t="shared" si="4"/>
        <v>결제대기</v>
      </c>
      <c r="O12" s="28"/>
    </row>
    <row r="13" spans="1:15" x14ac:dyDescent="0.4">
      <c r="A13" s="37" t="s">
        <v>98</v>
      </c>
      <c r="B13" s="26">
        <v>44570</v>
      </c>
      <c r="C13" s="10">
        <f t="shared" si="0"/>
        <v>10</v>
      </c>
      <c r="D13" s="10" t="str">
        <f t="shared" si="1"/>
        <v>지연</v>
      </c>
      <c r="E13" s="10">
        <v>2</v>
      </c>
      <c r="F13" s="4">
        <f t="shared" si="2"/>
        <v>3000</v>
      </c>
      <c r="G13" s="4" t="str">
        <f t="shared" si="3"/>
        <v>항공</v>
      </c>
      <c r="H13" s="3" t="s">
        <v>92</v>
      </c>
      <c r="I13" s="10">
        <v>430</v>
      </c>
      <c r="J13" s="4">
        <f t="shared" si="4"/>
        <v>480095</v>
      </c>
      <c r="O13" s="28"/>
    </row>
    <row r="14" spans="1:15" x14ac:dyDescent="0.4">
      <c r="A14" s="37" t="s">
        <v>103</v>
      </c>
      <c r="B14" s="26">
        <v>44573</v>
      </c>
      <c r="C14" s="10">
        <f t="shared" si="0"/>
        <v>10</v>
      </c>
      <c r="D14" s="10" t="str">
        <f t="shared" si="1"/>
        <v>지연</v>
      </c>
      <c r="E14" s="10">
        <v>3</v>
      </c>
      <c r="F14" s="4">
        <f t="shared" si="2"/>
        <v>12000</v>
      </c>
      <c r="G14" s="4" t="str">
        <f t="shared" si="3"/>
        <v>미결정</v>
      </c>
      <c r="H14" s="3" t="s">
        <v>93</v>
      </c>
      <c r="I14" s="10">
        <v>790</v>
      </c>
      <c r="J14" s="4">
        <f t="shared" si="4"/>
        <v>1055179.3</v>
      </c>
      <c r="O14" s="2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정보1</vt:lpstr>
      <vt:lpstr>논리1</vt:lpstr>
      <vt:lpstr>논리2</vt:lpstr>
      <vt:lpstr>논리3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2022-01-09T13:19:46Z</dcterms:modified>
</cp:coreProperties>
</file>